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20" windowHeight="3480" activeTab="0"/>
  </bookViews>
  <sheets>
    <sheet name="Criterio scelto" sheetId="1" r:id="rId1"/>
  </sheets>
  <definedNames>
    <definedName name="_xlnm.Print_Area" localSheetId="0">'Criterio scelto'!$A$1:$AP$23</definedName>
  </definedNames>
  <calcPr fullCalcOnLoad="1"/>
</workbook>
</file>

<file path=xl/sharedStrings.xml><?xml version="1.0" encoding="utf-8"?>
<sst xmlns="http://schemas.openxmlformats.org/spreadsheetml/2006/main" count="42" uniqueCount="41">
  <si>
    <t>Regione</t>
  </si>
  <si>
    <t xml:space="preserve">Totale alunni stranieri a.s. 00/01  </t>
  </si>
  <si>
    <r>
      <t xml:space="preserve">Finanziamento a.f. 2001 </t>
    </r>
    <r>
      <rPr>
        <b/>
        <i/>
        <u val="single"/>
        <sz val="12"/>
        <rFont val="Arial"/>
        <family val="2"/>
      </rPr>
      <t>SOLO</t>
    </r>
    <r>
      <rPr>
        <b/>
        <i/>
        <sz val="12"/>
        <rFont val="Arial"/>
        <family val="2"/>
      </rPr>
      <t xml:space="preserve"> alunni stranieri</t>
    </r>
  </si>
  <si>
    <t>Alunni nomadi materna a.s. 01/02</t>
  </si>
  <si>
    <t>Alunni nomadi elementare a.s. 01/02</t>
  </si>
  <si>
    <t>Alunni nomadi secondaria 1° a.s. 01/02</t>
  </si>
  <si>
    <t>Alunni nomadi  secondaria 2° a.s. 01/02</t>
  </si>
  <si>
    <t>Totale alunni nomadi a.s. 00/01</t>
  </si>
  <si>
    <t>Totale alunni stranieri e nomadi a.s. 00/01</t>
  </si>
  <si>
    <t>Finanziamento a.f. 2001 alunni stranieri e nomadi</t>
  </si>
  <si>
    <t>Ripartizione 50% finanz.to 01/02 in base alle scuole</t>
  </si>
  <si>
    <t>Ripartizione 50% finanz.to 01/02 in base agli alunni stranieri e nomadi</t>
  </si>
  <si>
    <t>Totale scuole a.s. 00/01</t>
  </si>
  <si>
    <t>Ripartizione in rapporto alle scuole a.s. 00/01</t>
  </si>
  <si>
    <t>Ripartizione in rapporto al n° scuole e n° alunni stranieri e nomadi (50% e 50%)</t>
  </si>
  <si>
    <t>Ripartizione 70% finanz.to 01/02 in base alle scuole</t>
  </si>
  <si>
    <t>Ripartizione 30% finanz.to 01/02 in base agli alunni stranieri e nomadi</t>
  </si>
  <si>
    <t>Finanziamento Lordo</t>
  </si>
  <si>
    <t>Ripartizione in rapporto al n° scuole e n° alunni stranieri e nomadi (70% scuole e 30% alunni)</t>
  </si>
  <si>
    <t>Finanziamento a.s. 00/01 alunni cittadinanza non italiana (distribuzione su n. scuole)</t>
  </si>
  <si>
    <t>Finanziamento Lordo (arrotondamento alle migliaia)</t>
  </si>
  <si>
    <t>ABRUZZO</t>
  </si>
  <si>
    <t>BASILICATA</t>
  </si>
  <si>
    <t>CALABRIA</t>
  </si>
  <si>
    <t>CAMPANIA</t>
  </si>
  <si>
    <t>-</t>
  </si>
  <si>
    <t>E-ROMAGNA</t>
  </si>
  <si>
    <t>FRIULI-V.G.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</si>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</sst>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&quot;L.&quot;\ #,##0"/>
  </numFmts>
  <fonts count="9">
    <font>
      <i/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justify" vertical="center" textRotation="90"/>
    </xf>
    <xf numFmtId="41" fontId="4" fillId="0" borderId="1" xfId="16" applyFont="1" applyBorder="1" applyAlignment="1">
      <alignment horizontal="justify" vertical="center" textRotation="90"/>
    </xf>
    <xf numFmtId="0" fontId="4" fillId="0" borderId="1" xfId="0" applyNumberFormat="1" applyFont="1" applyBorder="1" applyAlignment="1">
      <alignment horizontal="justify" vertical="center" textRotation="90"/>
    </xf>
    <xf numFmtId="0" fontId="6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justify" vertical="center" textRotation="90"/>
    </xf>
    <xf numFmtId="0" fontId="4" fillId="0" borderId="1" xfId="0" applyNumberFormat="1" applyFont="1" applyFill="1" applyBorder="1" applyAlignment="1">
      <alignment horizontal="justify" vertical="center" textRotation="90"/>
    </xf>
    <xf numFmtId="0" fontId="4" fillId="0" borderId="0" xfId="0" applyNumberFormat="1" applyFont="1" applyBorder="1" applyAlignment="1">
      <alignment horizontal="justify" vertical="center"/>
    </xf>
    <xf numFmtId="41" fontId="4" fillId="0" borderId="0" xfId="16" applyFont="1" applyBorder="1" applyAlignment="1">
      <alignment horizontal="justify" vertical="center" textRotation="90"/>
    </xf>
    <xf numFmtId="0" fontId="4" fillId="0" borderId="0" xfId="0" applyNumberFormat="1" applyFont="1" applyFill="1" applyBorder="1" applyAlignment="1">
      <alignment horizontal="right" vertical="center" textRotation="90"/>
    </xf>
    <xf numFmtId="0" fontId="4" fillId="0" borderId="0" xfId="0" applyFont="1" applyFill="1" applyAlignment="1">
      <alignment horizontal="justify" vertical="center"/>
    </xf>
    <xf numFmtId="0" fontId="6" fillId="0" borderId="0" xfId="0" applyFont="1" applyBorder="1" applyAlignment="1">
      <alignment vertical="center"/>
    </xf>
    <xf numFmtId="41" fontId="6" fillId="0" borderId="2" xfId="16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4" fillId="0" borderId="0" xfId="16" applyFont="1" applyAlignment="1">
      <alignment/>
    </xf>
    <xf numFmtId="41" fontId="4" fillId="0" borderId="0" xfId="16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1" fontId="4" fillId="0" borderId="0" xfId="16" applyFont="1" applyAlignment="1">
      <alignment vertical="center"/>
    </xf>
    <xf numFmtId="4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4" fillId="0" borderId="0" xfId="16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3" fontId="4" fillId="0" borderId="0" xfId="16" applyNumberFormat="1" applyFont="1" applyBorder="1" applyAlignment="1">
      <alignment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41" fontId="6" fillId="0" borderId="4" xfId="16" applyFont="1" applyBorder="1" applyAlignment="1">
      <alignment horizontal="right" vertical="center"/>
    </xf>
    <xf numFmtId="41" fontId="7" fillId="0" borderId="0" xfId="16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1" fontId="8" fillId="0" borderId="0" xfId="16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/>
    </xf>
    <xf numFmtId="41" fontId="6" fillId="0" borderId="0" xfId="16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6" fillId="0" borderId="0" xfId="16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16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90500"/>
          <a:ext cx="1247775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9540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9540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9540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9540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95400" y="190500"/>
          <a:ext cx="8382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40</xdr:col>
      <xdr:colOff>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9540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29540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9540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29540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95400" y="1381125"/>
          <a:ext cx="83820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19075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695575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19075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23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19075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19075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19075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23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19075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23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695575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2954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647950" y="0"/>
          <a:ext cx="47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190750" y="190500"/>
          <a:ext cx="4572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23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190750" y="1381125"/>
          <a:ext cx="45720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695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23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695575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36</xdr:col>
      <xdr:colOff>0</xdr:colOff>
      <xdr:row>23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695575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34</xdr:col>
      <xdr:colOff>0</xdr:colOff>
      <xdr:row>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34</xdr:col>
      <xdr:colOff>0</xdr:colOff>
      <xdr:row>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2695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16383</xdr:row>
      <xdr:rowOff>133350</xdr:rowOff>
    </xdr:to>
    <xdr:sp>
      <xdr:nvSpPr>
        <xdr:cNvPr id="37" name="Rectangle 37"/>
        <xdr:cNvSpPr>
          <a:spLocks/>
        </xdr:cNvSpPr>
      </xdr:nvSpPr>
      <xdr:spPr>
        <a:xfrm>
          <a:off x="2190750" y="190500"/>
          <a:ext cx="457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16383</xdr:row>
      <xdr:rowOff>133350</xdr:rowOff>
    </xdr:to>
    <xdr:sp>
      <xdr:nvSpPr>
        <xdr:cNvPr id="38" name="Rectangle 38"/>
        <xdr:cNvSpPr>
          <a:spLocks/>
        </xdr:cNvSpPr>
      </xdr:nvSpPr>
      <xdr:spPr>
        <a:xfrm>
          <a:off x="2190750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27</xdr:col>
      <xdr:colOff>0</xdr:colOff>
      <xdr:row>16383</xdr:row>
      <xdr:rowOff>133350</xdr:rowOff>
    </xdr:to>
    <xdr:sp>
      <xdr:nvSpPr>
        <xdr:cNvPr id="39" name="Rectangle 39"/>
        <xdr:cNvSpPr>
          <a:spLocks/>
        </xdr:cNvSpPr>
      </xdr:nvSpPr>
      <xdr:spPr>
        <a:xfrm>
          <a:off x="2190750" y="190500"/>
          <a:ext cx="504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16383</xdr:row>
      <xdr:rowOff>133350</xdr:rowOff>
    </xdr:to>
    <xdr:sp>
      <xdr:nvSpPr>
        <xdr:cNvPr id="40" name="Rectangle 40"/>
        <xdr:cNvSpPr>
          <a:spLocks/>
        </xdr:cNvSpPr>
      </xdr:nvSpPr>
      <xdr:spPr>
        <a:xfrm>
          <a:off x="2190750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16383</xdr:row>
      <xdr:rowOff>133350</xdr:rowOff>
    </xdr:to>
    <xdr:sp>
      <xdr:nvSpPr>
        <xdr:cNvPr id="41" name="Rectangle 41"/>
        <xdr:cNvSpPr>
          <a:spLocks/>
        </xdr:cNvSpPr>
      </xdr:nvSpPr>
      <xdr:spPr>
        <a:xfrm>
          <a:off x="2190750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16383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2190750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16383</xdr:row>
      <xdr:rowOff>133350</xdr:rowOff>
    </xdr:to>
    <xdr:sp>
      <xdr:nvSpPr>
        <xdr:cNvPr id="45" name="Rectangle 45"/>
        <xdr:cNvSpPr>
          <a:spLocks/>
        </xdr:cNvSpPr>
      </xdr:nvSpPr>
      <xdr:spPr>
        <a:xfrm>
          <a:off x="2190750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219075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2954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2190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2695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2695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2695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2190750" y="5143500"/>
          <a:ext cx="457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2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2190750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23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190750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40</xdr:col>
      <xdr:colOff>0</xdr:colOff>
      <xdr:row>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23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2695575" y="1381125"/>
          <a:ext cx="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40</xdr:col>
      <xdr:colOff>0</xdr:colOff>
      <xdr:row>2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40</xdr:col>
      <xdr:colOff>0</xdr:colOff>
      <xdr:row>2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2695575" y="190500"/>
          <a:ext cx="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42</xdr:col>
      <xdr:colOff>0</xdr:colOff>
      <xdr:row>2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2695575" y="190500"/>
          <a:ext cx="16002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42</xdr:col>
      <xdr:colOff>0</xdr:colOff>
      <xdr:row>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2695575" y="190500"/>
          <a:ext cx="16002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42</xdr:col>
      <xdr:colOff>0</xdr:colOff>
      <xdr:row>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2695575" y="190500"/>
          <a:ext cx="16002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42</xdr:col>
      <xdr:colOff>0</xdr:colOff>
      <xdr:row>23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2695575" y="1381125"/>
          <a:ext cx="160020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9"/>
  <sheetViews>
    <sheetView showGridLines="0" tabSelected="1" workbookViewId="0" topLeftCell="A1">
      <selection activeCell="AQ2" sqref="AQ2"/>
    </sheetView>
  </sheetViews>
  <sheetFormatPr defaultColWidth="9.140625" defaultRowHeight="12.75"/>
  <cols>
    <col min="1" max="1" width="18.7109375" style="35" customWidth="1"/>
    <col min="2" max="2" width="0.71875" style="35" customWidth="1"/>
    <col min="3" max="3" width="0.71875" style="13" hidden="1" customWidth="1"/>
    <col min="4" max="4" width="11.28125" style="57" hidden="1" customWidth="1"/>
    <col min="5" max="5" width="0.71875" style="13" hidden="1" customWidth="1"/>
    <col min="6" max="6" width="19.00390625" style="6" hidden="1" customWidth="1"/>
    <col min="7" max="7" width="0.71875" style="13" hidden="1" customWidth="1"/>
    <col min="8" max="8" width="12.00390625" style="6" hidden="1" customWidth="1"/>
    <col min="9" max="9" width="10.00390625" style="6" hidden="1" customWidth="1"/>
    <col min="10" max="10" width="11.8515625" style="6" hidden="1" customWidth="1"/>
    <col min="11" max="11" width="12.28125" style="6" hidden="1" customWidth="1"/>
    <col min="12" max="12" width="0.5625" style="13" hidden="1" customWidth="1"/>
    <col min="13" max="13" width="6.28125" style="6" hidden="1" customWidth="1"/>
    <col min="14" max="14" width="5.8515625" style="13" hidden="1" customWidth="1"/>
    <col min="15" max="15" width="12.57421875" style="6" customWidth="1"/>
    <col min="16" max="16" width="0.85546875" style="13" customWidth="1"/>
    <col min="17" max="17" width="8.140625" style="13" hidden="1" customWidth="1"/>
    <col min="18" max="19" width="0.71875" style="13" hidden="1" customWidth="1"/>
    <col min="20" max="20" width="15.28125" style="6" hidden="1" customWidth="1"/>
    <col min="21" max="21" width="0.71875" style="6" hidden="1" customWidth="1"/>
    <col min="22" max="22" width="14.8515625" style="25" hidden="1" customWidth="1"/>
    <col min="23" max="23" width="0.71875" style="25" hidden="1" customWidth="1"/>
    <col min="24" max="24" width="14.140625" style="25" hidden="1" customWidth="1"/>
    <col min="25" max="25" width="0.71875" style="25" hidden="1" customWidth="1"/>
    <col min="26" max="26" width="6.8515625" style="25" customWidth="1"/>
    <col min="27" max="27" width="0.71875" style="25" customWidth="1"/>
    <col min="28" max="28" width="15.8515625" style="13" hidden="1" customWidth="1"/>
    <col min="29" max="29" width="0.71875" style="13" hidden="1" customWidth="1"/>
    <col min="30" max="30" width="15.421875" style="13" hidden="1" customWidth="1"/>
    <col min="31" max="31" width="0.71875" style="13" hidden="1" customWidth="1"/>
    <col min="32" max="32" width="14.7109375" style="13" hidden="1" customWidth="1"/>
    <col min="33" max="33" width="0.71875" style="13" hidden="1" customWidth="1"/>
    <col min="34" max="34" width="14.7109375" style="13" hidden="1" customWidth="1"/>
    <col min="35" max="35" width="0.71875" style="13" hidden="1" customWidth="1"/>
    <col min="36" max="36" width="25.00390625" style="13" hidden="1" customWidth="1"/>
    <col min="37" max="37" width="0.71875" style="13" hidden="1" customWidth="1"/>
    <col min="38" max="38" width="17.8515625" style="13" hidden="1" customWidth="1"/>
    <col min="39" max="39" width="0.71875" style="13" hidden="1" customWidth="1"/>
    <col min="40" max="40" width="15.421875" style="13" hidden="1" customWidth="1"/>
    <col min="41" max="41" width="0" style="13" hidden="1" customWidth="1"/>
    <col min="42" max="42" width="24.00390625" style="13" customWidth="1"/>
    <col min="43" max="43" width="9.140625" style="13" customWidth="1"/>
    <col min="44" max="16384" width="9.140625" style="6" customWidth="1"/>
  </cols>
  <sheetData>
    <row r="2" spans="1:43" s="5" customFormat="1" ht="89.25" customHeight="1">
      <c r="A2" s="1" t="s">
        <v>0</v>
      </c>
      <c r="B2" s="2"/>
      <c r="C2" s="3"/>
      <c r="D2" s="4" t="s">
        <v>1</v>
      </c>
      <c r="E2" s="3"/>
      <c r="F2" s="5" t="s">
        <v>2</v>
      </c>
      <c r="G2" s="3"/>
      <c r="H2" s="5" t="s">
        <v>3</v>
      </c>
      <c r="I2" s="5" t="s">
        <v>4</v>
      </c>
      <c r="J2" s="5" t="s">
        <v>5</v>
      </c>
      <c r="K2" s="5" t="s">
        <v>6</v>
      </c>
      <c r="L2" s="3"/>
      <c r="M2" s="5" t="s">
        <v>7</v>
      </c>
      <c r="N2" s="3"/>
      <c r="O2" s="5" t="s">
        <v>8</v>
      </c>
      <c r="P2" s="3"/>
      <c r="Q2" s="5" t="s">
        <v>8</v>
      </c>
      <c r="R2" s="3"/>
      <c r="S2" s="3"/>
      <c r="T2" s="5" t="s">
        <v>9</v>
      </c>
      <c r="U2" s="6"/>
      <c r="V2" s="7" t="s">
        <v>10</v>
      </c>
      <c r="W2" s="7"/>
      <c r="X2" s="7" t="s">
        <v>11</v>
      </c>
      <c r="Y2" s="7"/>
      <c r="Z2" s="8" t="s">
        <v>12</v>
      </c>
      <c r="AA2" s="7"/>
      <c r="AB2" s="3" t="s">
        <v>13</v>
      </c>
      <c r="AC2" s="3"/>
      <c r="AD2" s="3" t="s">
        <v>14</v>
      </c>
      <c r="AE2" s="6"/>
      <c r="AF2" s="3" t="s">
        <v>15</v>
      </c>
      <c r="AG2" s="3"/>
      <c r="AH2" s="3" t="s">
        <v>16</v>
      </c>
      <c r="AI2" s="3"/>
      <c r="AJ2" s="9" t="s">
        <v>17</v>
      </c>
      <c r="AK2" s="3"/>
      <c r="AL2" s="3" t="s">
        <v>18</v>
      </c>
      <c r="AM2" s="3"/>
      <c r="AN2" s="5" t="s">
        <v>19</v>
      </c>
      <c r="AO2" s="3"/>
      <c r="AP2" s="9" t="s">
        <v>20</v>
      </c>
      <c r="AQ2" s="3"/>
    </row>
    <row r="3" spans="4:27" s="3" customFormat="1" ht="4.5" customHeight="1">
      <c r="D3" s="10"/>
      <c r="V3" s="7"/>
      <c r="W3" s="7"/>
      <c r="X3" s="7"/>
      <c r="Y3" s="7"/>
      <c r="Z3" s="11"/>
      <c r="AA3" s="7"/>
    </row>
    <row r="4" spans="1:42" ht="15">
      <c r="A4" s="12" t="s">
        <v>21</v>
      </c>
      <c r="B4" s="12"/>
      <c r="D4" s="14">
        <v>2448</v>
      </c>
      <c r="E4" s="15"/>
      <c r="F4" s="16">
        <f aca="true" t="shared" si="0" ref="F4:F21">D4*$D$27</f>
        <v>168053381.66241044</v>
      </c>
      <c r="G4" s="17"/>
      <c r="H4" s="18">
        <v>50</v>
      </c>
      <c r="I4" s="18">
        <v>141</v>
      </c>
      <c r="J4" s="18">
        <v>87</v>
      </c>
      <c r="K4" s="18">
        <v>14</v>
      </c>
      <c r="L4" s="19"/>
      <c r="M4" s="20">
        <f aca="true" t="shared" si="1" ref="M4:M21">SUM(H4:K4)</f>
        <v>292</v>
      </c>
      <c r="N4" s="15"/>
      <c r="O4" s="60">
        <f aca="true" t="shared" si="2" ref="O4:O21">D4+M4</f>
        <v>2740</v>
      </c>
      <c r="P4" s="22"/>
      <c r="Q4" s="21">
        <f>D4+M4</f>
        <v>2740</v>
      </c>
      <c r="R4" s="22"/>
      <c r="S4" s="22"/>
      <c r="T4" s="23">
        <f aca="true" t="shared" si="3" ref="T4:T21">O4*$O$27</f>
        <v>177796235.1322765</v>
      </c>
      <c r="U4" s="23"/>
      <c r="V4" s="24">
        <f aca="true" t="shared" si="4" ref="V4:V21">$V$27*Z4</f>
        <v>108342361.86348863</v>
      </c>
      <c r="X4" s="24">
        <f aca="true" t="shared" si="5" ref="X4:X23">$X$27*O4</f>
        <v>88898117.56613825</v>
      </c>
      <c r="Z4" s="26">
        <v>20</v>
      </c>
      <c r="AB4" s="27">
        <f aca="true" t="shared" si="6" ref="AB4:AB21">$AB$27*Z4</f>
        <v>216684723.72697726</v>
      </c>
      <c r="AD4" s="28">
        <f aca="true" t="shared" si="7" ref="AD4:AD21">V4+X4</f>
        <v>197240479.42962688</v>
      </c>
      <c r="AE4" s="28"/>
      <c r="AF4" s="29">
        <f aca="true" t="shared" si="8" ref="AF4:AF21">$AF$27*Z4</f>
        <v>151679306.60888407</v>
      </c>
      <c r="AG4" s="28"/>
      <c r="AH4" s="29">
        <f aca="true" t="shared" si="9" ref="AH4:AH21">$AH$27*Q4</f>
        <v>52604296.65751531</v>
      </c>
      <c r="AI4" s="27"/>
      <c r="AJ4" s="27">
        <f aca="true" t="shared" si="10" ref="AJ4:AJ21">AF4+AH4</f>
        <v>204283603.26639938</v>
      </c>
      <c r="AK4" s="27"/>
      <c r="AL4" s="27">
        <f aca="true" t="shared" si="11" ref="AL4:AL21">ROUND(AJ4,-3)</f>
        <v>204284000</v>
      </c>
      <c r="AM4" s="27"/>
      <c r="AN4" s="30">
        <v>216684700</v>
      </c>
      <c r="AP4" s="31">
        <v>204283000</v>
      </c>
    </row>
    <row r="5" spans="1:42" ht="15">
      <c r="A5" s="12" t="s">
        <v>22</v>
      </c>
      <c r="B5" s="12"/>
      <c r="D5" s="14">
        <v>240</v>
      </c>
      <c r="E5" s="15"/>
      <c r="F5" s="16">
        <f t="shared" si="0"/>
        <v>16475821.731608866</v>
      </c>
      <c r="G5" s="17"/>
      <c r="H5" s="18">
        <v>1</v>
      </c>
      <c r="I5" s="18">
        <v>2</v>
      </c>
      <c r="J5" s="18">
        <v>2</v>
      </c>
      <c r="K5" s="18">
        <v>0</v>
      </c>
      <c r="L5" s="19"/>
      <c r="M5" s="20">
        <f t="shared" si="1"/>
        <v>5</v>
      </c>
      <c r="N5" s="15"/>
      <c r="O5" s="21">
        <f t="shared" si="2"/>
        <v>245</v>
      </c>
      <c r="P5" s="22"/>
      <c r="Q5" s="21">
        <f>D5+M5</f>
        <v>245</v>
      </c>
      <c r="R5" s="22"/>
      <c r="S5" s="22"/>
      <c r="T5" s="23">
        <f t="shared" si="3"/>
        <v>15897838.54284954</v>
      </c>
      <c r="U5" s="23"/>
      <c r="V5" s="24">
        <f t="shared" si="4"/>
        <v>5417118.0931744315</v>
      </c>
      <c r="X5" s="24">
        <f t="shared" si="5"/>
        <v>7948919.27142477</v>
      </c>
      <c r="Z5" s="26">
        <v>1</v>
      </c>
      <c r="AB5" s="27">
        <f t="shared" si="6"/>
        <v>10834236.186348863</v>
      </c>
      <c r="AD5" s="28">
        <f t="shared" si="7"/>
        <v>13366037.364599202</v>
      </c>
      <c r="AE5" s="28"/>
      <c r="AF5" s="32">
        <f t="shared" si="8"/>
        <v>7583965.330444204</v>
      </c>
      <c r="AG5" s="28"/>
      <c r="AH5" s="32">
        <f t="shared" si="9"/>
        <v>4703668.861712135</v>
      </c>
      <c r="AI5" s="27"/>
      <c r="AJ5" s="27">
        <f t="shared" si="10"/>
        <v>12287634.192156339</v>
      </c>
      <c r="AK5" s="27"/>
      <c r="AL5" s="27">
        <f t="shared" si="11"/>
        <v>12288000</v>
      </c>
      <c r="AM5" s="27"/>
      <c r="AN5" s="30">
        <v>10834235</v>
      </c>
      <c r="AP5" s="31">
        <f>ROUND(AJ5,-3)</f>
        <v>12288000</v>
      </c>
    </row>
    <row r="6" spans="1:42" ht="15">
      <c r="A6" s="12" t="s">
        <v>23</v>
      </c>
      <c r="B6" s="12"/>
      <c r="D6" s="14">
        <v>1216</v>
      </c>
      <c r="E6" s="15"/>
      <c r="F6" s="16">
        <f t="shared" si="0"/>
        <v>83477496.77348492</v>
      </c>
      <c r="G6" s="17"/>
      <c r="H6" s="18">
        <v>179</v>
      </c>
      <c r="I6" s="18">
        <v>445</v>
      </c>
      <c r="J6" s="18">
        <v>111</v>
      </c>
      <c r="K6" s="18">
        <v>9</v>
      </c>
      <c r="L6" s="19"/>
      <c r="M6" s="20">
        <f t="shared" si="1"/>
        <v>744</v>
      </c>
      <c r="N6" s="15"/>
      <c r="O6" s="21">
        <f t="shared" si="2"/>
        <v>1960</v>
      </c>
      <c r="P6" s="22"/>
      <c r="Q6" s="21">
        <f>D6+M6</f>
        <v>1960</v>
      </c>
      <c r="R6" s="22"/>
      <c r="S6" s="22"/>
      <c r="T6" s="23">
        <f t="shared" si="3"/>
        <v>127182708.34279633</v>
      </c>
      <c r="U6" s="23"/>
      <c r="V6" s="24">
        <f t="shared" si="4"/>
        <v>43336944.74539545</v>
      </c>
      <c r="X6" s="24">
        <f t="shared" si="5"/>
        <v>63591354.17139816</v>
      </c>
      <c r="Z6" s="26">
        <v>8</v>
      </c>
      <c r="AB6" s="27">
        <f t="shared" si="6"/>
        <v>86673889.4907909</v>
      </c>
      <c r="AD6" s="28">
        <f t="shared" si="7"/>
        <v>106928298.91679361</v>
      </c>
      <c r="AE6" s="28"/>
      <c r="AF6" s="32">
        <f t="shared" si="8"/>
        <v>60671722.64355363</v>
      </c>
      <c r="AG6" s="28"/>
      <c r="AH6" s="32">
        <f t="shared" si="9"/>
        <v>37629350.89369708</v>
      </c>
      <c r="AI6" s="27"/>
      <c r="AJ6" s="27">
        <f t="shared" si="10"/>
        <v>98301073.53725071</v>
      </c>
      <c r="AK6" s="27"/>
      <c r="AL6" s="27">
        <f t="shared" si="11"/>
        <v>98301000</v>
      </c>
      <c r="AM6" s="27"/>
      <c r="AN6" s="30">
        <v>86673880</v>
      </c>
      <c r="AP6" s="31">
        <f>ROUND(AJ6,-3)</f>
        <v>98301000</v>
      </c>
    </row>
    <row r="7" spans="1:42" ht="15">
      <c r="A7" s="12" t="s">
        <v>24</v>
      </c>
      <c r="B7" s="12"/>
      <c r="D7" s="14">
        <v>1940</v>
      </c>
      <c r="E7" s="15"/>
      <c r="F7" s="16">
        <f t="shared" si="0"/>
        <v>133179558.99717166</v>
      </c>
      <c r="G7" s="17"/>
      <c r="H7" s="18">
        <v>43</v>
      </c>
      <c r="I7" s="18">
        <v>147</v>
      </c>
      <c r="J7" s="18">
        <v>21</v>
      </c>
      <c r="K7" s="18">
        <v>1</v>
      </c>
      <c r="L7" s="19"/>
      <c r="M7" s="20">
        <f t="shared" si="1"/>
        <v>212</v>
      </c>
      <c r="N7" s="15"/>
      <c r="O7" s="21">
        <f t="shared" si="2"/>
        <v>2152</v>
      </c>
      <c r="P7" s="22"/>
      <c r="Q7" s="21">
        <v>4304</v>
      </c>
      <c r="R7" s="22"/>
      <c r="S7" s="22"/>
      <c r="T7" s="23">
        <f t="shared" si="3"/>
        <v>139641422.6294376</v>
      </c>
      <c r="U7" s="23"/>
      <c r="V7" s="24">
        <f t="shared" si="4"/>
        <v>0</v>
      </c>
      <c r="X7" s="24">
        <f t="shared" si="5"/>
        <v>69820711.3147188</v>
      </c>
      <c r="Z7" s="26">
        <v>0</v>
      </c>
      <c r="AB7" s="27">
        <f t="shared" si="6"/>
        <v>0</v>
      </c>
      <c r="AD7" s="28">
        <f t="shared" si="7"/>
        <v>69820711.3147188</v>
      </c>
      <c r="AE7" s="28"/>
      <c r="AF7" s="32">
        <f t="shared" si="8"/>
        <v>0</v>
      </c>
      <c r="AG7" s="28"/>
      <c r="AH7" s="32">
        <f t="shared" si="9"/>
        <v>82630982.77881236</v>
      </c>
      <c r="AI7" s="27"/>
      <c r="AJ7" s="27">
        <f t="shared" si="10"/>
        <v>82630982.77881236</v>
      </c>
      <c r="AK7" s="27"/>
      <c r="AL7" s="27">
        <f t="shared" si="11"/>
        <v>82631000</v>
      </c>
      <c r="AM7" s="27"/>
      <c r="AN7" s="33" t="s">
        <v>25</v>
      </c>
      <c r="AP7" s="31">
        <f>ROUND(AJ7,-3)</f>
        <v>82631000</v>
      </c>
    </row>
    <row r="8" spans="1:42" ht="12.75" customHeight="1">
      <c r="A8" s="12" t="s">
        <v>26</v>
      </c>
      <c r="B8" s="12"/>
      <c r="D8" s="14">
        <v>17662</v>
      </c>
      <c r="E8" s="22"/>
      <c r="F8" s="16">
        <f t="shared" si="0"/>
        <v>1212483180.9319823</v>
      </c>
      <c r="G8" s="17"/>
      <c r="H8" s="18">
        <v>90</v>
      </c>
      <c r="I8" s="18">
        <v>534</v>
      </c>
      <c r="J8" s="18">
        <v>194</v>
      </c>
      <c r="K8" s="18">
        <v>18</v>
      </c>
      <c r="L8" s="19"/>
      <c r="M8" s="20">
        <f t="shared" si="1"/>
        <v>836</v>
      </c>
      <c r="N8" s="15"/>
      <c r="O8" s="21">
        <f t="shared" si="2"/>
        <v>18498</v>
      </c>
      <c r="P8" s="22"/>
      <c r="Q8" s="21">
        <f aca="true" t="shared" si="12" ref="Q8:Q21">D8+M8</f>
        <v>18498</v>
      </c>
      <c r="R8" s="22"/>
      <c r="S8" s="22"/>
      <c r="T8" s="23">
        <f t="shared" si="3"/>
        <v>1200319254.553595</v>
      </c>
      <c r="U8" s="23"/>
      <c r="V8" s="24">
        <f t="shared" si="4"/>
        <v>817984832.0693392</v>
      </c>
      <c r="X8" s="24">
        <f t="shared" si="5"/>
        <v>600159627.2767975</v>
      </c>
      <c r="Z8" s="26">
        <v>151</v>
      </c>
      <c r="AB8" s="27">
        <f t="shared" si="6"/>
        <v>1635969664.1386783</v>
      </c>
      <c r="AD8" s="28">
        <f t="shared" si="7"/>
        <v>1418144459.3461366</v>
      </c>
      <c r="AE8" s="28"/>
      <c r="AF8" s="32">
        <f t="shared" si="8"/>
        <v>1145178764.8970747</v>
      </c>
      <c r="AG8" s="28"/>
      <c r="AH8" s="32">
        <f t="shared" si="9"/>
        <v>355136598.3834738</v>
      </c>
      <c r="AI8" s="27"/>
      <c r="AJ8" s="27">
        <f t="shared" si="10"/>
        <v>1500315363.2805486</v>
      </c>
      <c r="AK8" s="27"/>
      <c r="AL8" s="27">
        <f t="shared" si="11"/>
        <v>1500315000</v>
      </c>
      <c r="AM8" s="27"/>
      <c r="AN8" s="30">
        <v>1635969485</v>
      </c>
      <c r="AP8" s="31">
        <f>ROUND(AJ8,-3)</f>
        <v>1500315000</v>
      </c>
    </row>
    <row r="9" spans="1:42" ht="12.75" customHeight="1">
      <c r="A9" s="12" t="s">
        <v>27</v>
      </c>
      <c r="B9" s="12"/>
      <c r="D9" s="14">
        <v>3711</v>
      </c>
      <c r="E9" s="15"/>
      <c r="F9" s="16">
        <f t="shared" si="0"/>
        <v>254757393.52500206</v>
      </c>
      <c r="G9" s="17"/>
      <c r="H9" s="18">
        <v>19</v>
      </c>
      <c r="I9" s="18">
        <v>123</v>
      </c>
      <c r="J9" s="18">
        <v>50</v>
      </c>
      <c r="K9" s="18">
        <v>1</v>
      </c>
      <c r="L9" s="19"/>
      <c r="M9" s="20">
        <f t="shared" si="1"/>
        <v>193</v>
      </c>
      <c r="N9" s="15"/>
      <c r="O9" s="21">
        <f t="shared" si="2"/>
        <v>3904</v>
      </c>
      <c r="P9" s="22"/>
      <c r="Q9" s="21">
        <f t="shared" si="12"/>
        <v>3904</v>
      </c>
      <c r="R9" s="22"/>
      <c r="S9" s="22"/>
      <c r="T9" s="23">
        <f t="shared" si="3"/>
        <v>253327190.49503922</v>
      </c>
      <c r="U9" s="23"/>
      <c r="V9" s="24">
        <f t="shared" si="4"/>
        <v>157096424.70205852</v>
      </c>
      <c r="X9" s="24">
        <f t="shared" si="5"/>
        <v>126663595.24751961</v>
      </c>
      <c r="Z9" s="26">
        <v>29</v>
      </c>
      <c r="AB9" s="27">
        <f t="shared" si="6"/>
        <v>314192849.40411705</v>
      </c>
      <c r="AD9" s="28">
        <f t="shared" si="7"/>
        <v>283760019.94957817</v>
      </c>
      <c r="AE9" s="28"/>
      <c r="AF9" s="32">
        <f t="shared" si="8"/>
        <v>219934994.5828819</v>
      </c>
      <c r="AG9" s="28"/>
      <c r="AH9" s="32">
        <f t="shared" si="9"/>
        <v>74951523.41275173</v>
      </c>
      <c r="AI9" s="27"/>
      <c r="AJ9" s="27">
        <f t="shared" si="10"/>
        <v>294886517.9956336</v>
      </c>
      <c r="AK9" s="27"/>
      <c r="AL9" s="27">
        <f t="shared" si="11"/>
        <v>294887000</v>
      </c>
      <c r="AM9" s="27"/>
      <c r="AN9" s="30">
        <v>314192815</v>
      </c>
      <c r="AP9" s="31">
        <v>294886000</v>
      </c>
    </row>
    <row r="10" spans="1:42" ht="15">
      <c r="A10" s="12" t="s">
        <v>28</v>
      </c>
      <c r="B10" s="12"/>
      <c r="D10" s="14">
        <v>14635</v>
      </c>
      <c r="E10" s="22"/>
      <c r="F10" s="16">
        <f t="shared" si="0"/>
        <v>1004681879.3420656</v>
      </c>
      <c r="G10" s="17"/>
      <c r="H10" s="18">
        <v>178</v>
      </c>
      <c r="I10" s="18">
        <v>1011</v>
      </c>
      <c r="J10" s="18">
        <v>258</v>
      </c>
      <c r="K10" s="18">
        <v>3</v>
      </c>
      <c r="L10" s="19"/>
      <c r="M10" s="20">
        <f t="shared" si="1"/>
        <v>1450</v>
      </c>
      <c r="N10" s="15"/>
      <c r="O10" s="21">
        <f t="shared" si="2"/>
        <v>16085</v>
      </c>
      <c r="P10" s="22"/>
      <c r="Q10" s="21">
        <f t="shared" si="12"/>
        <v>16085</v>
      </c>
      <c r="R10" s="22"/>
      <c r="S10" s="22"/>
      <c r="T10" s="23">
        <f t="shared" si="3"/>
        <v>1043741767.1907545</v>
      </c>
      <c r="U10" s="23"/>
      <c r="V10" s="24">
        <f t="shared" si="4"/>
        <v>238353196.099675</v>
      </c>
      <c r="X10" s="24">
        <f t="shared" si="5"/>
        <v>521870883.59537727</v>
      </c>
      <c r="Z10" s="26">
        <v>44</v>
      </c>
      <c r="AB10" s="27">
        <f t="shared" si="6"/>
        <v>476706392.19935</v>
      </c>
      <c r="AD10" s="28">
        <f t="shared" si="7"/>
        <v>760224079.6950523</v>
      </c>
      <c r="AE10" s="28"/>
      <c r="AF10" s="32">
        <f t="shared" si="8"/>
        <v>333694474.53954494</v>
      </c>
      <c r="AG10" s="28"/>
      <c r="AH10" s="32">
        <f t="shared" si="9"/>
        <v>308810259.757713</v>
      </c>
      <c r="AI10" s="27"/>
      <c r="AJ10" s="27">
        <f t="shared" si="10"/>
        <v>642504734.2972579</v>
      </c>
      <c r="AK10" s="27"/>
      <c r="AL10" s="27">
        <f t="shared" si="11"/>
        <v>642505000</v>
      </c>
      <c r="AM10" s="27"/>
      <c r="AN10" s="30">
        <v>476706340</v>
      </c>
      <c r="AP10" s="31">
        <f aca="true" t="shared" si="13" ref="AP10:AP21">ROUND(AJ10,-3)</f>
        <v>642505000</v>
      </c>
    </row>
    <row r="11" spans="1:42" ht="15">
      <c r="A11" s="12" t="s">
        <v>29</v>
      </c>
      <c r="B11" s="12"/>
      <c r="D11" s="14">
        <v>4940</v>
      </c>
      <c r="E11" s="15"/>
      <c r="F11" s="16">
        <f t="shared" si="0"/>
        <v>339127330.6422825</v>
      </c>
      <c r="G11" s="17"/>
      <c r="H11" s="18">
        <v>18</v>
      </c>
      <c r="I11" s="18">
        <v>84</v>
      </c>
      <c r="J11" s="18">
        <v>161</v>
      </c>
      <c r="K11" s="18">
        <v>6</v>
      </c>
      <c r="L11" s="19"/>
      <c r="M11" s="20">
        <f t="shared" si="1"/>
        <v>269</v>
      </c>
      <c r="N11" s="15"/>
      <c r="O11" s="21">
        <f t="shared" si="2"/>
        <v>5209</v>
      </c>
      <c r="P11" s="22"/>
      <c r="Q11" s="21">
        <f t="shared" si="12"/>
        <v>5209</v>
      </c>
      <c r="R11" s="22"/>
      <c r="S11" s="22"/>
      <c r="T11" s="23">
        <f t="shared" si="3"/>
        <v>338007514.1620541</v>
      </c>
      <c r="U11" s="23"/>
      <c r="V11" s="24">
        <f t="shared" si="4"/>
        <v>167930660.88840738</v>
      </c>
      <c r="X11" s="24">
        <f t="shared" si="5"/>
        <v>169003757.08102706</v>
      </c>
      <c r="Z11" s="26">
        <v>31</v>
      </c>
      <c r="AB11" s="27">
        <f t="shared" si="6"/>
        <v>335861321.77681476</v>
      </c>
      <c r="AD11" s="28">
        <f t="shared" si="7"/>
        <v>336934417.96943444</v>
      </c>
      <c r="AE11" s="28"/>
      <c r="AF11" s="32">
        <f t="shared" si="8"/>
        <v>235102925.2437703</v>
      </c>
      <c r="AG11" s="28"/>
      <c r="AH11" s="32">
        <f t="shared" si="9"/>
        <v>100005759.59452455</v>
      </c>
      <c r="AI11" s="27"/>
      <c r="AJ11" s="27">
        <f t="shared" si="10"/>
        <v>335108684.83829486</v>
      </c>
      <c r="AK11" s="27"/>
      <c r="AL11" s="27">
        <f t="shared" si="11"/>
        <v>335109000</v>
      </c>
      <c r="AM11" s="27"/>
      <c r="AN11" s="30">
        <v>335861285</v>
      </c>
      <c r="AP11" s="31">
        <f t="shared" si="13"/>
        <v>335109000</v>
      </c>
    </row>
    <row r="12" spans="1:42" ht="15">
      <c r="A12" s="12" t="s">
        <v>30</v>
      </c>
      <c r="B12" s="12"/>
      <c r="D12" s="14">
        <v>36473</v>
      </c>
      <c r="E12" s="22"/>
      <c r="F12" s="16">
        <f t="shared" si="0"/>
        <v>2503844358.4040422</v>
      </c>
      <c r="G12" s="17"/>
      <c r="H12" s="18">
        <v>134</v>
      </c>
      <c r="I12" s="18">
        <v>806</v>
      </c>
      <c r="J12" s="18">
        <v>234</v>
      </c>
      <c r="K12" s="18">
        <v>15</v>
      </c>
      <c r="L12" s="19"/>
      <c r="M12" s="20">
        <f t="shared" si="1"/>
        <v>1189</v>
      </c>
      <c r="N12" s="15"/>
      <c r="O12" s="21">
        <f t="shared" si="2"/>
        <v>37662</v>
      </c>
      <c r="P12" s="22"/>
      <c r="Q12" s="21">
        <f t="shared" si="12"/>
        <v>37662</v>
      </c>
      <c r="R12" s="22"/>
      <c r="S12" s="22"/>
      <c r="T12" s="23">
        <f t="shared" si="3"/>
        <v>2443854674.288977</v>
      </c>
      <c r="U12" s="23"/>
      <c r="V12" s="24">
        <f t="shared" si="4"/>
        <v>1115926327.1939328</v>
      </c>
      <c r="X12" s="24">
        <f t="shared" si="5"/>
        <v>1221927337.1444886</v>
      </c>
      <c r="Z12" s="26">
        <v>206</v>
      </c>
      <c r="AB12" s="27">
        <f t="shared" si="6"/>
        <v>2231852654.3878655</v>
      </c>
      <c r="AD12" s="28">
        <f t="shared" si="7"/>
        <v>2337853664.3384213</v>
      </c>
      <c r="AE12" s="28"/>
      <c r="AF12" s="32">
        <f t="shared" si="8"/>
        <v>1562296858.071506</v>
      </c>
      <c r="AG12" s="28"/>
      <c r="AH12" s="32">
        <f t="shared" si="9"/>
        <v>723059496.6114385</v>
      </c>
      <c r="AI12" s="27"/>
      <c r="AJ12" s="27">
        <f t="shared" si="10"/>
        <v>2285356354.6829443</v>
      </c>
      <c r="AK12" s="27"/>
      <c r="AL12" s="27">
        <f t="shared" si="11"/>
        <v>2285356000</v>
      </c>
      <c r="AM12" s="27"/>
      <c r="AN12" s="30">
        <v>2231852410</v>
      </c>
      <c r="AP12" s="31">
        <f t="shared" si="13"/>
        <v>2285356000</v>
      </c>
    </row>
    <row r="13" spans="1:42" ht="15">
      <c r="A13" s="12" t="s">
        <v>31</v>
      </c>
      <c r="B13" s="12"/>
      <c r="D13" s="14">
        <v>6116</v>
      </c>
      <c r="E13" s="15"/>
      <c r="F13" s="16">
        <f t="shared" si="0"/>
        <v>419858857.1271659</v>
      </c>
      <c r="G13" s="17"/>
      <c r="H13" s="18">
        <v>29</v>
      </c>
      <c r="I13" s="18">
        <v>54</v>
      </c>
      <c r="J13" s="18">
        <v>35</v>
      </c>
      <c r="K13" s="18">
        <v>0</v>
      </c>
      <c r="L13" s="19"/>
      <c r="M13" s="20">
        <f t="shared" si="1"/>
        <v>118</v>
      </c>
      <c r="N13" s="15"/>
      <c r="O13" s="21">
        <f t="shared" si="2"/>
        <v>6234</v>
      </c>
      <c r="P13" s="22"/>
      <c r="Q13" s="21">
        <f t="shared" si="12"/>
        <v>6234</v>
      </c>
      <c r="R13" s="22"/>
      <c r="S13" s="22"/>
      <c r="T13" s="23">
        <f t="shared" si="3"/>
        <v>404518879.4943838</v>
      </c>
      <c r="U13" s="23"/>
      <c r="V13" s="24">
        <f t="shared" si="4"/>
        <v>249187432.28602386</v>
      </c>
      <c r="X13" s="24">
        <f t="shared" si="5"/>
        <v>202259439.7471919</v>
      </c>
      <c r="Z13" s="26">
        <v>46</v>
      </c>
      <c r="AB13" s="27">
        <f t="shared" si="6"/>
        <v>498374864.5720477</v>
      </c>
      <c r="AD13" s="28">
        <f t="shared" si="7"/>
        <v>451446872.03321576</v>
      </c>
      <c r="AE13" s="28"/>
      <c r="AF13" s="32">
        <f t="shared" si="8"/>
        <v>348862405.2004334</v>
      </c>
      <c r="AG13" s="28"/>
      <c r="AH13" s="32">
        <f t="shared" si="9"/>
        <v>119684374.22005491</v>
      </c>
      <c r="AI13" s="27"/>
      <c r="AJ13" s="27">
        <f t="shared" si="10"/>
        <v>468546779.4204883</v>
      </c>
      <c r="AK13" s="27"/>
      <c r="AL13" s="27">
        <f t="shared" si="11"/>
        <v>468547000</v>
      </c>
      <c r="AM13" s="27"/>
      <c r="AN13" s="34">
        <v>498374810</v>
      </c>
      <c r="AP13" s="31">
        <f t="shared" si="13"/>
        <v>468547000</v>
      </c>
    </row>
    <row r="14" spans="1:42" ht="15">
      <c r="A14" s="12" t="s">
        <v>32</v>
      </c>
      <c r="B14" s="12"/>
      <c r="D14" s="14">
        <v>238</v>
      </c>
      <c r="E14" s="15"/>
      <c r="F14" s="16">
        <f t="shared" si="0"/>
        <v>16338523.217178792</v>
      </c>
      <c r="G14" s="17"/>
      <c r="H14" s="18">
        <v>24</v>
      </c>
      <c r="I14" s="18">
        <v>47</v>
      </c>
      <c r="J14" s="18">
        <v>47</v>
      </c>
      <c r="K14" s="18">
        <v>0</v>
      </c>
      <c r="L14" s="19"/>
      <c r="M14" s="20">
        <f t="shared" si="1"/>
        <v>118</v>
      </c>
      <c r="N14" s="15"/>
      <c r="O14" s="21">
        <f t="shared" si="2"/>
        <v>356</v>
      </c>
      <c r="P14" s="22"/>
      <c r="Q14" s="21">
        <f t="shared" si="12"/>
        <v>356</v>
      </c>
      <c r="R14" s="22"/>
      <c r="S14" s="22"/>
      <c r="T14" s="23">
        <f t="shared" si="3"/>
        <v>23100532.73981403</v>
      </c>
      <c r="U14" s="23"/>
      <c r="V14" s="24">
        <f t="shared" si="4"/>
        <v>10834236.186348863</v>
      </c>
      <c r="X14" s="24">
        <f t="shared" si="5"/>
        <v>11550266.369907014</v>
      </c>
      <c r="Z14" s="26">
        <v>2</v>
      </c>
      <c r="AB14" s="27">
        <f t="shared" si="6"/>
        <v>21668472.372697726</v>
      </c>
      <c r="AD14" s="28">
        <f t="shared" si="7"/>
        <v>22384502.556255877</v>
      </c>
      <c r="AE14" s="28"/>
      <c r="AF14" s="32">
        <f t="shared" si="8"/>
        <v>15167930.660888407</v>
      </c>
      <c r="AG14" s="28"/>
      <c r="AH14" s="32">
        <f t="shared" si="9"/>
        <v>6834718.83579396</v>
      </c>
      <c r="AI14" s="27"/>
      <c r="AJ14" s="27">
        <f t="shared" si="10"/>
        <v>22002649.49668237</v>
      </c>
      <c r="AK14" s="27"/>
      <c r="AL14" s="27">
        <f t="shared" si="11"/>
        <v>22003000</v>
      </c>
      <c r="AM14" s="27"/>
      <c r="AN14" s="34">
        <v>10834235</v>
      </c>
      <c r="AP14" s="31">
        <f t="shared" si="13"/>
        <v>22003000</v>
      </c>
    </row>
    <row r="15" spans="1:42" ht="15">
      <c r="A15" s="12" t="s">
        <v>33</v>
      </c>
      <c r="B15" s="12"/>
      <c r="D15" s="14">
        <v>13521</v>
      </c>
      <c r="E15" s="22"/>
      <c r="F15" s="16">
        <f t="shared" si="0"/>
        <v>928206606.8045144</v>
      </c>
      <c r="G15" s="17"/>
      <c r="H15" s="18">
        <v>149</v>
      </c>
      <c r="I15" s="18">
        <v>438</v>
      </c>
      <c r="J15" s="18">
        <v>200</v>
      </c>
      <c r="K15" s="18">
        <v>6</v>
      </c>
      <c r="L15" s="19"/>
      <c r="M15" s="20">
        <f t="shared" si="1"/>
        <v>793</v>
      </c>
      <c r="N15" s="15"/>
      <c r="O15" s="21">
        <f t="shared" si="2"/>
        <v>14314</v>
      </c>
      <c r="P15" s="22"/>
      <c r="Q15" s="21">
        <f t="shared" si="12"/>
        <v>14314</v>
      </c>
      <c r="R15" s="22"/>
      <c r="S15" s="22"/>
      <c r="T15" s="23">
        <f t="shared" si="3"/>
        <v>928823105.7238708</v>
      </c>
      <c r="U15" s="23"/>
      <c r="V15" s="24">
        <f t="shared" si="4"/>
        <v>514626218.85157096</v>
      </c>
      <c r="X15" s="24">
        <f t="shared" si="5"/>
        <v>464411552.8619354</v>
      </c>
      <c r="Z15" s="26">
        <v>95</v>
      </c>
      <c r="AB15" s="27">
        <f t="shared" si="6"/>
        <v>1029252437.7031419</v>
      </c>
      <c r="AD15" s="28">
        <f t="shared" si="7"/>
        <v>979037771.7135063</v>
      </c>
      <c r="AE15" s="28"/>
      <c r="AF15" s="32">
        <f t="shared" si="8"/>
        <v>720476706.3921994</v>
      </c>
      <c r="AG15" s="28"/>
      <c r="AH15" s="32">
        <f t="shared" si="9"/>
        <v>274809453.4144796</v>
      </c>
      <c r="AI15" s="27"/>
      <c r="AJ15" s="27">
        <f t="shared" si="10"/>
        <v>995286159.806679</v>
      </c>
      <c r="AK15" s="27"/>
      <c r="AL15" s="27">
        <f t="shared" si="11"/>
        <v>995286000</v>
      </c>
      <c r="AM15" s="27"/>
      <c r="AN15" s="34">
        <v>1029252325</v>
      </c>
      <c r="AP15" s="31">
        <f t="shared" si="13"/>
        <v>995286000</v>
      </c>
    </row>
    <row r="16" spans="1:42" ht="15">
      <c r="A16" s="12" t="s">
        <v>34</v>
      </c>
      <c r="B16" s="12"/>
      <c r="D16" s="14">
        <v>3713</v>
      </c>
      <c r="E16" s="15"/>
      <c r="F16" s="16">
        <f t="shared" si="0"/>
        <v>254894692.03943214</v>
      </c>
      <c r="G16" s="17"/>
      <c r="H16" s="18">
        <v>43</v>
      </c>
      <c r="I16" s="18">
        <v>180</v>
      </c>
      <c r="J16" s="18">
        <v>48</v>
      </c>
      <c r="K16" s="18">
        <v>1</v>
      </c>
      <c r="L16" s="19"/>
      <c r="M16" s="20">
        <f t="shared" si="1"/>
        <v>272</v>
      </c>
      <c r="N16" s="15"/>
      <c r="O16" s="21">
        <f t="shared" si="2"/>
        <v>3985</v>
      </c>
      <c r="P16" s="22"/>
      <c r="Q16" s="21">
        <f t="shared" si="12"/>
        <v>3985</v>
      </c>
      <c r="R16" s="22"/>
      <c r="S16" s="22"/>
      <c r="T16" s="23">
        <f t="shared" si="3"/>
        <v>258583210.58471602</v>
      </c>
      <c r="U16" s="23"/>
      <c r="V16" s="24">
        <f t="shared" si="4"/>
        <v>54171180.931744315</v>
      </c>
      <c r="X16" s="24">
        <f t="shared" si="5"/>
        <v>129291605.29235801</v>
      </c>
      <c r="Z16" s="26">
        <v>10</v>
      </c>
      <c r="AB16" s="27">
        <f t="shared" si="6"/>
        <v>108342361.86348863</v>
      </c>
      <c r="AD16" s="28">
        <f t="shared" si="7"/>
        <v>183462786.22410232</v>
      </c>
      <c r="AE16" s="28"/>
      <c r="AF16" s="32">
        <f t="shared" si="8"/>
        <v>75839653.30444203</v>
      </c>
      <c r="AG16" s="28"/>
      <c r="AH16" s="32">
        <f t="shared" si="9"/>
        <v>76506613.93437901</v>
      </c>
      <c r="AI16" s="27"/>
      <c r="AJ16" s="27">
        <f t="shared" si="10"/>
        <v>152346267.23882103</v>
      </c>
      <c r="AK16" s="27"/>
      <c r="AL16" s="27">
        <f t="shared" si="11"/>
        <v>152346000</v>
      </c>
      <c r="AM16" s="27"/>
      <c r="AN16" s="34">
        <v>108342350</v>
      </c>
      <c r="AP16" s="31">
        <f t="shared" si="13"/>
        <v>152346000</v>
      </c>
    </row>
    <row r="17" spans="1:42" ht="15">
      <c r="A17" s="12" t="s">
        <v>35</v>
      </c>
      <c r="B17" s="12"/>
      <c r="D17" s="14">
        <v>648</v>
      </c>
      <c r="E17" s="15"/>
      <c r="F17" s="16">
        <f t="shared" si="0"/>
        <v>44484718.67534394</v>
      </c>
      <c r="G17" s="17"/>
      <c r="H17" s="18">
        <v>26</v>
      </c>
      <c r="I17" s="18">
        <v>107</v>
      </c>
      <c r="J17" s="18">
        <v>12</v>
      </c>
      <c r="K17" s="18">
        <v>1</v>
      </c>
      <c r="L17" s="19"/>
      <c r="M17" s="20">
        <f t="shared" si="1"/>
        <v>146</v>
      </c>
      <c r="N17" s="15"/>
      <c r="O17" s="21">
        <f t="shared" si="2"/>
        <v>794</v>
      </c>
      <c r="P17" s="22"/>
      <c r="Q17" s="21">
        <f t="shared" si="12"/>
        <v>794</v>
      </c>
      <c r="R17" s="22"/>
      <c r="S17" s="22"/>
      <c r="T17" s="23">
        <f t="shared" si="3"/>
        <v>51521974.706214435</v>
      </c>
      <c r="U17" s="23"/>
      <c r="V17" s="24">
        <f t="shared" si="4"/>
        <v>16251354.279523294</v>
      </c>
      <c r="X17" s="24">
        <f t="shared" si="5"/>
        <v>25760987.353107218</v>
      </c>
      <c r="Z17" s="26">
        <v>3</v>
      </c>
      <c r="AB17" s="27">
        <f t="shared" si="6"/>
        <v>32502708.55904659</v>
      </c>
      <c r="AD17" s="28">
        <f t="shared" si="7"/>
        <v>42012341.63263051</v>
      </c>
      <c r="AE17" s="28"/>
      <c r="AF17" s="32">
        <f t="shared" si="8"/>
        <v>22751895.991332613</v>
      </c>
      <c r="AG17" s="28"/>
      <c r="AH17" s="32">
        <f t="shared" si="9"/>
        <v>15243726.841630349</v>
      </c>
      <c r="AI17" s="27"/>
      <c r="AJ17" s="27">
        <f t="shared" si="10"/>
        <v>37995622.83296296</v>
      </c>
      <c r="AK17" s="27"/>
      <c r="AL17" s="27">
        <f t="shared" si="11"/>
        <v>37996000</v>
      </c>
      <c r="AM17" s="27"/>
      <c r="AN17" s="34">
        <v>32502705</v>
      </c>
      <c r="AP17" s="31">
        <f t="shared" si="13"/>
        <v>37996000</v>
      </c>
    </row>
    <row r="18" spans="1:42" ht="15">
      <c r="A18" s="12" t="s">
        <v>36</v>
      </c>
      <c r="B18" s="12"/>
      <c r="D18" s="14">
        <v>3708</v>
      </c>
      <c r="E18" s="15"/>
      <c r="F18" s="16">
        <f t="shared" si="0"/>
        <v>254551445.75335696</v>
      </c>
      <c r="G18" s="17"/>
      <c r="H18" s="18">
        <v>33</v>
      </c>
      <c r="I18" s="18">
        <v>302</v>
      </c>
      <c r="J18" s="18">
        <v>20</v>
      </c>
      <c r="K18" s="18">
        <v>5</v>
      </c>
      <c r="L18" s="19"/>
      <c r="M18" s="20">
        <f t="shared" si="1"/>
        <v>360</v>
      </c>
      <c r="N18" s="15"/>
      <c r="O18" s="21">
        <f t="shared" si="2"/>
        <v>4068</v>
      </c>
      <c r="P18" s="22"/>
      <c r="Q18" s="21">
        <f t="shared" si="12"/>
        <v>4068</v>
      </c>
      <c r="R18" s="22"/>
      <c r="S18" s="22"/>
      <c r="T18" s="23">
        <f t="shared" si="3"/>
        <v>263969008.94821197</v>
      </c>
      <c r="U18" s="23"/>
      <c r="V18" s="24">
        <f t="shared" si="4"/>
        <v>70422535.2112676</v>
      </c>
      <c r="X18" s="24">
        <f t="shared" si="5"/>
        <v>131984504.47410598</v>
      </c>
      <c r="Z18" s="26">
        <v>13</v>
      </c>
      <c r="AB18" s="27">
        <f t="shared" si="6"/>
        <v>140845070.4225352</v>
      </c>
      <c r="AD18" s="28">
        <f t="shared" si="7"/>
        <v>202407039.6853736</v>
      </c>
      <c r="AE18" s="28"/>
      <c r="AF18" s="32">
        <f t="shared" si="8"/>
        <v>98591549.29577465</v>
      </c>
      <c r="AG18" s="28"/>
      <c r="AH18" s="32">
        <f t="shared" si="9"/>
        <v>78100101.7528366</v>
      </c>
      <c r="AI18" s="27"/>
      <c r="AJ18" s="27">
        <f t="shared" si="10"/>
        <v>176691651.04861125</v>
      </c>
      <c r="AK18" s="27"/>
      <c r="AL18" s="27">
        <f t="shared" si="11"/>
        <v>176692000</v>
      </c>
      <c r="AM18" s="27"/>
      <c r="AN18" s="34">
        <v>151679290</v>
      </c>
      <c r="AP18" s="31">
        <f t="shared" si="13"/>
        <v>176692000</v>
      </c>
    </row>
    <row r="19" spans="1:42" ht="15">
      <c r="A19" s="12" t="s">
        <v>37</v>
      </c>
      <c r="B19" s="12"/>
      <c r="D19" s="14">
        <v>13558</v>
      </c>
      <c r="E19" s="22"/>
      <c r="F19" s="16">
        <f t="shared" si="0"/>
        <v>930746629.3214709</v>
      </c>
      <c r="G19" s="17"/>
      <c r="H19" s="18">
        <v>96</v>
      </c>
      <c r="I19" s="18">
        <v>279</v>
      </c>
      <c r="J19" s="18">
        <v>162</v>
      </c>
      <c r="K19" s="18">
        <v>4</v>
      </c>
      <c r="L19" s="19"/>
      <c r="M19" s="20">
        <f t="shared" si="1"/>
        <v>541</v>
      </c>
      <c r="N19" s="15"/>
      <c r="O19" s="21">
        <f t="shared" si="2"/>
        <v>14099</v>
      </c>
      <c r="P19" s="22"/>
      <c r="Q19" s="21">
        <f t="shared" si="12"/>
        <v>14099</v>
      </c>
      <c r="R19" s="22"/>
      <c r="S19" s="22"/>
      <c r="T19" s="23">
        <f t="shared" si="3"/>
        <v>914871941.2883089</v>
      </c>
      <c r="U19" s="23"/>
      <c r="V19" s="24">
        <f t="shared" si="4"/>
        <v>585048754.0628386</v>
      </c>
      <c r="X19" s="24">
        <f t="shared" si="5"/>
        <v>457435970.6441544</v>
      </c>
      <c r="Z19" s="26">
        <v>108</v>
      </c>
      <c r="AB19" s="27">
        <f t="shared" si="6"/>
        <v>1170097508.125677</v>
      </c>
      <c r="AD19" s="28">
        <f t="shared" si="7"/>
        <v>1042484724.706993</v>
      </c>
      <c r="AE19" s="28"/>
      <c r="AF19" s="32">
        <f t="shared" si="8"/>
        <v>819068255.687974</v>
      </c>
      <c r="AG19" s="28"/>
      <c r="AH19" s="32">
        <f t="shared" si="9"/>
        <v>270681744.005222</v>
      </c>
      <c r="AI19" s="27"/>
      <c r="AJ19" s="27">
        <f t="shared" si="10"/>
        <v>1089749999.693196</v>
      </c>
      <c r="AK19" s="27"/>
      <c r="AL19" s="27">
        <f t="shared" si="11"/>
        <v>1089750000</v>
      </c>
      <c r="AM19" s="27"/>
      <c r="AN19" s="30">
        <v>1170097380</v>
      </c>
      <c r="AP19" s="31">
        <f t="shared" si="13"/>
        <v>1089750000</v>
      </c>
    </row>
    <row r="20" spans="1:42" ht="15">
      <c r="A20" s="12" t="s">
        <v>38</v>
      </c>
      <c r="B20" s="12"/>
      <c r="D20" s="14">
        <v>3505</v>
      </c>
      <c r="E20" s="15"/>
      <c r="F20" s="16">
        <f t="shared" si="0"/>
        <v>240615646.53870445</v>
      </c>
      <c r="G20" s="17"/>
      <c r="H20" s="18">
        <v>20</v>
      </c>
      <c r="I20" s="18">
        <v>38</v>
      </c>
      <c r="J20" s="18">
        <v>8</v>
      </c>
      <c r="K20" s="18">
        <v>1</v>
      </c>
      <c r="L20" s="19"/>
      <c r="M20" s="20">
        <f t="shared" si="1"/>
        <v>67</v>
      </c>
      <c r="N20" s="15"/>
      <c r="O20" s="21">
        <f t="shared" si="2"/>
        <v>3572</v>
      </c>
      <c r="P20" s="22"/>
      <c r="Q20" s="21">
        <f t="shared" si="12"/>
        <v>3572</v>
      </c>
      <c r="R20" s="22"/>
      <c r="S20" s="22"/>
      <c r="T20" s="23">
        <f t="shared" si="3"/>
        <v>231783997.04105535</v>
      </c>
      <c r="U20" s="23"/>
      <c r="V20" s="24">
        <f t="shared" si="4"/>
        <v>222101841.8201517</v>
      </c>
      <c r="X20" s="24">
        <f t="shared" si="5"/>
        <v>115891998.52052768</v>
      </c>
      <c r="Z20" s="26">
        <v>41</v>
      </c>
      <c r="AB20" s="27">
        <f t="shared" si="6"/>
        <v>444203683.6403034</v>
      </c>
      <c r="AD20" s="28">
        <f t="shared" si="7"/>
        <v>337993840.34067935</v>
      </c>
      <c r="AE20" s="28"/>
      <c r="AF20" s="32">
        <f t="shared" si="8"/>
        <v>310942578.54821235</v>
      </c>
      <c r="AG20" s="28"/>
      <c r="AH20" s="32">
        <f t="shared" si="9"/>
        <v>68577572.13892141</v>
      </c>
      <c r="AI20" s="27"/>
      <c r="AJ20" s="27">
        <f t="shared" si="10"/>
        <v>379520150.6871338</v>
      </c>
      <c r="AK20" s="27"/>
      <c r="AL20" s="27">
        <f t="shared" si="11"/>
        <v>379520000</v>
      </c>
      <c r="AM20" s="27"/>
      <c r="AN20" s="34">
        <v>444203635</v>
      </c>
      <c r="AP20" s="31">
        <f t="shared" si="13"/>
        <v>379520000</v>
      </c>
    </row>
    <row r="21" spans="1:42" ht="15">
      <c r="A21" s="12" t="s">
        <v>39</v>
      </c>
      <c r="B21" s="12"/>
      <c r="D21" s="14">
        <v>17396</v>
      </c>
      <c r="E21" s="22"/>
      <c r="F21" s="16">
        <f t="shared" si="0"/>
        <v>1194222478.5127826</v>
      </c>
      <c r="G21" s="17"/>
      <c r="H21" s="18">
        <v>76</v>
      </c>
      <c r="I21" s="18">
        <v>592</v>
      </c>
      <c r="J21" s="18">
        <v>165</v>
      </c>
      <c r="K21" s="18">
        <v>3</v>
      </c>
      <c r="L21" s="19"/>
      <c r="M21" s="20">
        <f t="shared" si="1"/>
        <v>836</v>
      </c>
      <c r="N21" s="15"/>
      <c r="O21" s="21">
        <f t="shared" si="2"/>
        <v>18232</v>
      </c>
      <c r="P21" s="22"/>
      <c r="Q21" s="21">
        <f t="shared" si="12"/>
        <v>18232</v>
      </c>
      <c r="R21" s="22"/>
      <c r="S21" s="22"/>
      <c r="T21" s="23">
        <f t="shared" si="3"/>
        <v>1183058744.1356442</v>
      </c>
      <c r="U21" s="23"/>
      <c r="V21" s="24">
        <f t="shared" si="4"/>
        <v>622968580.7150596</v>
      </c>
      <c r="X21" s="24">
        <f t="shared" si="5"/>
        <v>591529372.0678221</v>
      </c>
      <c r="Z21" s="26">
        <v>115</v>
      </c>
      <c r="AB21" s="27">
        <f t="shared" si="6"/>
        <v>1245937161.4301193</v>
      </c>
      <c r="AD21" s="28">
        <f t="shared" si="7"/>
        <v>1214497952.7828817</v>
      </c>
      <c r="AE21" s="28"/>
      <c r="AF21" s="32">
        <f t="shared" si="8"/>
        <v>872156013.0010834</v>
      </c>
      <c r="AG21" s="28"/>
      <c r="AH21" s="32">
        <f t="shared" si="9"/>
        <v>350029757.9050435</v>
      </c>
      <c r="AI21" s="27"/>
      <c r="AJ21" s="27">
        <f t="shared" si="10"/>
        <v>1222185770.906127</v>
      </c>
      <c r="AK21" s="27"/>
      <c r="AL21" s="27">
        <f t="shared" si="11"/>
        <v>1222186000</v>
      </c>
      <c r="AM21" s="27"/>
      <c r="AN21" s="34">
        <v>1245937025</v>
      </c>
      <c r="AP21" s="31">
        <f t="shared" si="13"/>
        <v>1222186000</v>
      </c>
    </row>
    <row r="22" spans="4:40" ht="15">
      <c r="D22" s="14"/>
      <c r="E22" s="15"/>
      <c r="F22" s="36"/>
      <c r="G22" s="37"/>
      <c r="I22" s="18"/>
      <c r="K22" s="18"/>
      <c r="L22" s="19"/>
      <c r="M22" s="20"/>
      <c r="N22" s="15"/>
      <c r="O22" s="20"/>
      <c r="P22" s="15"/>
      <c r="Q22" s="20"/>
      <c r="R22" s="15"/>
      <c r="S22" s="15"/>
      <c r="T22" s="36"/>
      <c r="U22" s="36"/>
      <c r="V22" s="24"/>
      <c r="X22" s="24">
        <f t="shared" si="5"/>
        <v>0</v>
      </c>
      <c r="Z22" s="26"/>
      <c r="AF22" s="38"/>
      <c r="AH22" s="38"/>
      <c r="AI22" s="37"/>
      <c r="AJ22" s="37"/>
      <c r="AK22" s="37"/>
      <c r="AL22" s="37"/>
      <c r="AM22" s="37"/>
      <c r="AN22" s="34"/>
    </row>
    <row r="23" spans="1:43" s="53" customFormat="1" ht="15.75">
      <c r="A23" s="39" t="s">
        <v>40</v>
      </c>
      <c r="B23" s="39"/>
      <c r="C23" s="40"/>
      <c r="D23" s="41">
        <f>SUM(D4:D22)</f>
        <v>145668</v>
      </c>
      <c r="E23" s="42"/>
      <c r="F23" s="43">
        <f>SUM(F4:F22)</f>
        <v>10000000000</v>
      </c>
      <c r="G23" s="28"/>
      <c r="H23" s="44">
        <v>1208</v>
      </c>
      <c r="I23" s="44">
        <f>SUM(I4:I21)</f>
        <v>5330</v>
      </c>
      <c r="J23" s="44">
        <v>1815</v>
      </c>
      <c r="K23" s="44">
        <f>SUM(K4:K22)</f>
        <v>88</v>
      </c>
      <c r="L23" s="45"/>
      <c r="M23" s="20">
        <f>SUM(H23:K23)</f>
        <v>8441</v>
      </c>
      <c r="N23" s="15"/>
      <c r="O23" s="46">
        <f>SUM(O4:O21)</f>
        <v>154109</v>
      </c>
      <c r="P23" s="47"/>
      <c r="Q23" s="46">
        <f>SUM(Q4:Q22)</f>
        <v>156261</v>
      </c>
      <c r="R23" s="47"/>
      <c r="S23" s="47"/>
      <c r="T23" s="43">
        <f>SUM(T4:T22)</f>
        <v>10000000000</v>
      </c>
      <c r="U23" s="43"/>
      <c r="V23" s="48">
        <f>SUM(V4:V22)</f>
        <v>4999999999.999999</v>
      </c>
      <c r="W23" s="49"/>
      <c r="X23" s="24">
        <f t="shared" si="5"/>
        <v>5000000000</v>
      </c>
      <c r="Y23" s="49"/>
      <c r="Z23" s="50">
        <f>SUM(Z4:Z22)</f>
        <v>923</v>
      </c>
      <c r="AA23" s="49"/>
      <c r="AB23" s="51">
        <f>SUM(AB4:AB22)</f>
        <v>9999999999.999998</v>
      </c>
      <c r="AC23" s="40"/>
      <c r="AD23" s="51">
        <f>SUM(AD4:AD22)</f>
        <v>10000000000</v>
      </c>
      <c r="AE23" s="51"/>
      <c r="AF23" s="52">
        <f>SUM(AF4:AF22)</f>
        <v>7000000000</v>
      </c>
      <c r="AG23" s="51"/>
      <c r="AH23" s="52">
        <f>SUM(AH4:AH22)</f>
        <v>3000000000</v>
      </c>
      <c r="AI23" s="28"/>
      <c r="AJ23" s="28">
        <f>SUM(AJ4:AJ22)</f>
        <v>10000000000</v>
      </c>
      <c r="AK23" s="28"/>
      <c r="AL23" s="28">
        <f>SUM(AL4:AL22)</f>
        <v>10000002000</v>
      </c>
      <c r="AM23" s="28"/>
      <c r="AN23" s="34">
        <f>SUM(AN4:AN22)</f>
        <v>9999998905</v>
      </c>
      <c r="AO23" s="40"/>
      <c r="AP23" s="51">
        <f>SUM(AP4:AP22)</f>
        <v>10000000000</v>
      </c>
      <c r="AQ23" s="40"/>
    </row>
    <row r="24" spans="1:40" s="40" customFormat="1" ht="15.75">
      <c r="A24" s="54"/>
      <c r="B24" s="54"/>
      <c r="D24" s="55"/>
      <c r="E24" s="42"/>
      <c r="F24" s="28"/>
      <c r="G24" s="28"/>
      <c r="H24" s="45"/>
      <c r="I24" s="45"/>
      <c r="J24" s="45"/>
      <c r="K24" s="45"/>
      <c r="L24" s="45"/>
      <c r="M24" s="15"/>
      <c r="N24" s="15"/>
      <c r="O24" s="47"/>
      <c r="P24" s="47"/>
      <c r="Q24" s="47"/>
      <c r="R24" s="47"/>
      <c r="S24" s="47"/>
      <c r="T24" s="28"/>
      <c r="U24" s="28"/>
      <c r="V24" s="48"/>
      <c r="W24" s="49"/>
      <c r="X24" s="24"/>
      <c r="Y24" s="49"/>
      <c r="Z24" s="56"/>
      <c r="AA24" s="49"/>
      <c r="AB24" s="51"/>
      <c r="AD24" s="51"/>
      <c r="AE24" s="51"/>
      <c r="AF24" s="31"/>
      <c r="AG24" s="51"/>
      <c r="AH24" s="31"/>
      <c r="AI24" s="28"/>
      <c r="AJ24" s="28"/>
      <c r="AK24" s="28"/>
      <c r="AL24" s="28"/>
      <c r="AM24" s="28"/>
      <c r="AN24" s="34"/>
    </row>
    <row r="25" spans="1:40" s="40" customFormat="1" ht="15.75" hidden="1">
      <c r="A25" s="54"/>
      <c r="B25" s="54"/>
      <c r="D25" s="55"/>
      <c r="E25" s="42"/>
      <c r="F25" s="28"/>
      <c r="G25" s="28"/>
      <c r="H25" s="45"/>
      <c r="I25" s="45"/>
      <c r="J25" s="45"/>
      <c r="K25" s="45"/>
      <c r="L25" s="45"/>
      <c r="M25" s="15"/>
      <c r="N25" s="15"/>
      <c r="O25" s="47"/>
      <c r="P25" s="47"/>
      <c r="Q25" s="47"/>
      <c r="R25" s="47"/>
      <c r="S25" s="47"/>
      <c r="T25" s="28"/>
      <c r="U25" s="28"/>
      <c r="V25" s="48"/>
      <c r="W25" s="49"/>
      <c r="X25" s="24"/>
      <c r="Y25" s="49"/>
      <c r="Z25" s="56"/>
      <c r="AA25" s="49"/>
      <c r="AB25" s="51"/>
      <c r="AD25" s="51"/>
      <c r="AE25" s="51"/>
      <c r="AF25" s="31"/>
      <c r="AG25" s="51"/>
      <c r="AH25" s="31"/>
      <c r="AI25" s="28"/>
      <c r="AJ25" s="28"/>
      <c r="AK25" s="28"/>
      <c r="AL25" s="28"/>
      <c r="AM25" s="28"/>
      <c r="AN25" s="34"/>
    </row>
    <row r="26" spans="1:40" s="40" customFormat="1" ht="15.75" hidden="1">
      <c r="A26" s="54"/>
      <c r="B26" s="54"/>
      <c r="D26" s="55"/>
      <c r="E26" s="42"/>
      <c r="F26" s="28"/>
      <c r="G26" s="28"/>
      <c r="H26" s="45"/>
      <c r="I26" s="45"/>
      <c r="J26" s="45"/>
      <c r="K26" s="45"/>
      <c r="L26" s="45"/>
      <c r="M26" s="15"/>
      <c r="N26" s="15"/>
      <c r="O26" s="47"/>
      <c r="P26" s="47"/>
      <c r="Q26" s="47"/>
      <c r="R26" s="47"/>
      <c r="S26" s="47"/>
      <c r="T26" s="28"/>
      <c r="U26" s="28"/>
      <c r="V26" s="48"/>
      <c r="W26" s="49"/>
      <c r="X26" s="24"/>
      <c r="Y26" s="49"/>
      <c r="Z26" s="56"/>
      <c r="AA26" s="49"/>
      <c r="AB26" s="51"/>
      <c r="AD26" s="51"/>
      <c r="AE26" s="51"/>
      <c r="AF26" s="31"/>
      <c r="AG26" s="51"/>
      <c r="AH26" s="31"/>
      <c r="AI26" s="28"/>
      <c r="AJ26" s="28"/>
      <c r="AK26" s="28"/>
      <c r="AL26" s="28"/>
      <c r="AM26" s="28"/>
      <c r="AN26" s="34"/>
    </row>
    <row r="27" spans="4:34" ht="15" hidden="1">
      <c r="D27" s="57">
        <f>10000000000/145668</f>
        <v>68649.25721503694</v>
      </c>
      <c r="O27" s="58">
        <f>10000000000/O23</f>
        <v>64889.136909589964</v>
      </c>
      <c r="P27" s="31"/>
      <c r="Q27" s="31"/>
      <c r="R27" s="31"/>
      <c r="S27" s="31"/>
      <c r="V27" s="24">
        <f>5000000000/Z23</f>
        <v>5417118.0931744315</v>
      </c>
      <c r="X27" s="24">
        <f>5000000000/O23</f>
        <v>32444.568454794982</v>
      </c>
      <c r="AB27" s="59">
        <f>10000000000/Z23</f>
        <v>10834236.186348863</v>
      </c>
      <c r="AF27" s="13">
        <f>7000000000/Z23</f>
        <v>7583965.330444204</v>
      </c>
      <c r="AH27" s="59">
        <f>3000000000/Q23</f>
        <v>19198.648415151572</v>
      </c>
    </row>
    <row r="28" ht="15" hidden="1"/>
    <row r="29" ht="15" hidden="1">
      <c r="O29" s="6">
        <f>2152+2152</f>
        <v>4304</v>
      </c>
    </row>
    <row r="30" ht="15" hidden="1"/>
    <row r="31" ht="15" hidden="1"/>
    <row r="32" ht="15" hidden="1"/>
    <row r="33" ht="15" hidden="1"/>
    <row r="34" ht="15" hidden="1"/>
    <row r="35" ht="15" hidden="1"/>
  </sheetData>
  <sheetProtection password="A7FD" sheet="1" objects="1" scenarios="1"/>
  <printOptions horizontalCentered="1" verticalCentered="1"/>
  <pageMargins left="0.7874015748031497" right="0.9055118110236221" top="3.661417322834646" bottom="1.5748031496062993" header="3.070866141732284" footer="0.5118110236220472"/>
  <pageSetup horizontalDpi="300" verticalDpi="300" orientation="portrait" pageOrder="overThenDown" paperSize="9" r:id="rId2"/>
  <headerFooter alignWithMargins="0">
    <oddHeader>&amp;C&amp;"Arial,Grassetto Corsivo"&amp;14&amp;XFINANZIAMENTO LORDO PER LE SCUOLE COLLOCATE NELLE ZONE A FORTE PROCESSO IMMIGRATORIO  
ARTT. 5 E 29 C.C.N.I. COMPARTO SCUOLA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Edscuola</cp:lastModifiedBy>
  <dcterms:created xsi:type="dcterms:W3CDTF">2001-10-29T14:30:11Z</dcterms:created>
  <dcterms:modified xsi:type="dcterms:W3CDTF">2001-11-01T12:42:24Z</dcterms:modified>
  <cp:category/>
  <cp:version/>
  <cp:contentType/>
  <cp:contentStatus/>
</cp:coreProperties>
</file>